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720" activeTab="1"/>
  </bookViews>
  <sheets>
    <sheet name="Balancete Financeiro" sheetId="2" r:id="rId1"/>
    <sheet name="Planilha2" sheetId="4" r:id="rId2"/>
  </sheets>
  <definedNames>
    <definedName name="_xlnm.Print_Area" localSheetId="0">'Balancete Financeiro'!$B$3:$Q$33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2" l="1"/>
  <c r="C9" i="4"/>
  <c r="P24" i="2"/>
  <c r="P23" i="2" l="1"/>
  <c r="C38" i="4" l="1"/>
  <c r="C32" i="4"/>
  <c r="C24" i="4" s="1"/>
  <c r="C17" i="4"/>
  <c r="C12" i="4" s="1"/>
  <c r="C30" i="4"/>
  <c r="C5" i="4"/>
  <c r="C52" i="4" l="1"/>
  <c r="H22" i="2"/>
  <c r="Q23" i="2" l="1"/>
  <c r="Q20" i="2"/>
  <c r="Q16" i="2"/>
  <c r="I21" i="2"/>
  <c r="I20" i="2"/>
  <c r="P22" i="2" l="1"/>
  <c r="I22" i="2" l="1"/>
  <c r="I17" i="2"/>
  <c r="I15" i="2"/>
  <c r="I13" i="2"/>
  <c r="I11" i="2"/>
  <c r="Q22" i="2"/>
  <c r="Q17" i="2"/>
  <c r="Q15" i="2"/>
  <c r="Q10" i="2"/>
  <c r="I10" i="2" l="1"/>
  <c r="I25" i="2" s="1"/>
  <c r="Q25" i="2"/>
  <c r="P10" i="2"/>
  <c r="H11" i="2"/>
  <c r="H15" i="2"/>
  <c r="P15" i="2"/>
  <c r="H17" i="2"/>
  <c r="P17" i="2"/>
  <c r="P25" i="2" l="1"/>
  <c r="H13" i="2"/>
  <c r="H10" i="2" s="1"/>
  <c r="H25" i="2" s="1"/>
  <c r="P26" i="2" l="1"/>
</calcChain>
</file>

<file path=xl/comments1.xml><?xml version="1.0" encoding="utf-8"?>
<comments xmlns="http://schemas.openxmlformats.org/spreadsheetml/2006/main">
  <authors>
    <author>tc={BA5714B2-5C3C-46C9-A93C-E83DA05D1225}</author>
    <author>tc={9B3C56B9-A7D2-439C-AF3D-34AA3B6A09CA}</author>
    <author>tc={9A200047-73CA-4F3C-B58A-48301D5563B2}</author>
    <author>tc={A03C425C-0B00-4338-849E-21D61C9EBFA9}</author>
    <author>tc={5BFB977B-9117-4962-AE6A-B210919DB7A7}</author>
    <author>tc={10E832A6-CC70-47FD-9BD2-0961AC67B012}</author>
    <author>tc={E210474E-1F1A-435C-BE78-F0559A451BF7}</author>
    <author>tc={C18B0F79-75A0-4277-A93E-E41855B2AF0B}</author>
    <author>tc={5056DD81-7896-4B2C-B1CF-DF58CF025357}</author>
    <author>tc={D80767D4-C398-473C-B541-ECF83B2EC739}</author>
    <author>tc={30AC4885-7A3B-4B9F-A107-54578993BF98}</author>
  </authors>
  <commentList>
    <comment ref="H14" authorId="0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  </r>
      </text>
    </comment>
    <comment ref="I20" authorId="1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  </r>
      </text>
    </comment>
    <comment ref="P20" authorId="2">
      <text>
        <r>
          <rPr>
            <sz val="10"/>
            <color indexed="8"/>
            <rFont val="ARIAL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  </r>
      </text>
    </comment>
    <comment ref="Q20" authorId="3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  </r>
      </text>
    </comment>
    <comment ref="I21" authorId="4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  </r>
      </text>
    </comment>
    <comment ref="P21" authorId="5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  </r>
      </text>
    </comment>
    <comment ref="Q21" authorId="6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  </r>
      </text>
    </comment>
    <comment ref="P23" authorId="7">
      <text>
        <r>
          <rPr>
            <sz val="10"/>
            <color indexed="8"/>
            <rFont val="ARIAL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
Responder:
    348,38 da aplicação n foi transferido 
</t>
        </r>
      </text>
    </comment>
    <comment ref="Q23" authorId="8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  </r>
      </text>
    </comment>
    <comment ref="H24" authorId="9">
      <text>
        <r>
          <rPr>
            <sz val="10"/>
            <color indexed="8"/>
            <rFont val="ARIAL"/>
            <charset val="1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  </r>
      </text>
    </comment>
    <comment ref="P24" authorId="10">
      <text>
        <r>
          <rPr>
            <sz val="10"/>
            <color indexed="8"/>
            <rFont val="ARIAL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  </r>
      </text>
    </comment>
  </commentList>
</comments>
</file>

<file path=xl/sharedStrings.xml><?xml version="1.0" encoding="utf-8"?>
<sst xmlns="http://schemas.openxmlformats.org/spreadsheetml/2006/main" count="87" uniqueCount="59">
  <si>
    <t xml:space="preserve"> PREFEITURA DO MUNICÍPIO DE SÃO PAULO</t>
  </si>
  <si>
    <t>SECRETARIA MUNICIPAL DE CULTURA</t>
  </si>
  <si>
    <t>FUNDO ESPECIAL DE PROMOÇÃO DE ATIVIDADES CULTURAIS - FEPAC - CNPJ Nº 14.127.749/0001-09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</si>
  <si>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</si>
  <si>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</si>
  <si>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</si>
  <si>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</si>
  <si>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</si>
  <si>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</si>
  <si>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</si>
  <si>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</si>
  <si>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</si>
  <si>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-</t>
  </si>
  <si>
    <t>TESOURO MUNICIPAL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</si>
  <si>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</si>
  <si>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</si>
  <si>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</si>
  <si>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</si>
  <si>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</si>
  <si>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</si>
  <si>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</si>
  <si>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</si>
  <si>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</si>
  <si>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</si>
  <si>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</si>
  <si>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</si>
  <si>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</si>
  <si>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</si>
  <si>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</si>
  <si>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</si>
  <si>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</si>
  <si>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</si>
  <si>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 DE CULTURA</t>
  </si>
  <si>
    <t>SMC - CAF</t>
  </si>
  <si>
    <t>RF 755.057-0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</si>
  <si>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</si>
  <si>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>(-) DRD</t>
  </si>
  <si>
    <t>OUTROS PAGAMENTOS EXTRAORÇAMENTÁRIOS</t>
  </si>
  <si>
    <r>
      <t>PARA  EXECUÇÃO ORÇAMENTÁRIA</t>
    </r>
    <r>
      <rPr>
        <b/>
        <sz val="11"/>
        <color rgb="FF000000"/>
        <rFont val="Calibri"/>
        <family val="2"/>
        <scheme val="minor"/>
      </rPr>
      <t xml:space="preserve"> </t>
    </r>
  </si>
  <si>
    <t>COMPOSIÇÃO DAS CONTAS</t>
  </si>
  <si>
    <t>Valores</t>
  </si>
  <si>
    <t xml:space="preserve">OUTROS RECEBIMENTOS EXTRAORÇAMENTÁRIOS </t>
  </si>
  <si>
    <t>para conta do FEPAC</t>
  </si>
  <si>
    <t>19/01/2023 Transferências de recursos referentes aos DAMS recolhidos até 31/12/2022 da conta do Tesouro Municipal</t>
  </si>
  <si>
    <t>(+) Arrecadação SAF 39218</t>
  </si>
  <si>
    <t>(+) Arrecadação SAF 43287</t>
  </si>
  <si>
    <t xml:space="preserve">(=) DEPÓSITOS RESTITUÍVEIS E VALORES VINCULADOS </t>
  </si>
  <si>
    <t>DEPÓSITOS RESTITUÍVEIS E VALORES VINCULADOS ²</t>
  </si>
  <si>
    <t>DEPÓSITOS RESTITUÍVEIS E VALORES VINCULADOS ¹</t>
  </si>
  <si>
    <t>06/06/2023 Transferências de recursos referentes aos DAMSP recolhidos até 30/04/2023 da conta do Tesouro Municipal</t>
  </si>
  <si>
    <t>RAFAEL AUGUSTO BORGES DA SILVEIRA</t>
  </si>
  <si>
    <t>COORDENAÇÃO DE ADMINISTRAÇÃO E FINANÇAS</t>
  </si>
  <si>
    <t>RF925.580-0</t>
  </si>
  <si>
    <r>
      <t xml:space="preserve">ago/23 (300,00) refererente </t>
    </r>
    <r>
      <rPr>
        <b/>
        <sz val="10"/>
        <color rgb="FF000000"/>
        <rFont val="Arial"/>
        <family val="2"/>
      </rPr>
      <t>SAF 43289</t>
    </r>
  </si>
  <si>
    <t>CONTADOR CRC 1SP183.475/O-2</t>
  </si>
  <si>
    <t>ROBERTO ALVES BATALHA</t>
  </si>
  <si>
    <t>BALANCETE FINANCEIRO DE OUTUBRO/2023</t>
  </si>
  <si>
    <r>
      <t xml:space="preserve">Nota Explicativa 1: </t>
    </r>
    <r>
      <rPr>
        <sz val="10"/>
        <rFont val="Calibri"/>
        <family val="2"/>
        <scheme val="minor"/>
      </rPr>
      <t>Valores transferidos à conta do FEPAC até 31/08/2023 referentes aos DAMSP, incluindo o valor arrcadado no exercício anterior de 12/2022.</t>
    </r>
  </si>
  <si>
    <r>
      <t xml:space="preserve">Nota Explicativa 2: </t>
    </r>
    <r>
      <rPr>
        <sz val="10"/>
        <rFont val="Calibri"/>
        <family val="2"/>
        <scheme val="minor"/>
      </rPr>
      <t>Valores arrecadados até 31/10/2023 referentes aos DAMSP ainda não transferidos à conta do FEPAC.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</si>
</sst>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R$&quot;\ #,##0.00;[Red]\-&quot;R$&quot;\ #,##0.00"/>
    <numFmt numFmtId="43" formatCode="_-* #,##0.00_-;\-* #,##0.00_-;_-* &quot;-&quot;??_-;_-@_-"/>
    <numFmt numFmtId="164" formatCode="#,##0.00_);\(#,##0.00\);\-"/>
    <numFmt numFmtId="165" formatCode="#,##0.00_ ;[Red]\-#,##0.00\ "/>
    <numFmt numFmtId="166" formatCode="_(* #,##0.00_);_(* \(#,##0.00\);_(* \-??_);_(@_)"/>
    <numFmt numFmtId="167" formatCode="&quot;R$&quot;\ #,##0.00"/>
  </numFmts>
  <fonts count="22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top"/>
    </xf>
    <xf numFmtId="0" fontId="4" fillId="0" borderId="0"/>
    <xf numFmtId="0" fontId="4" fillId="0" borderId="0"/>
    <xf numFmtId="0" fontId="5" fillId="0" borderId="0"/>
    <xf numFmtId="0" fontId="3" fillId="0" borderId="0">
      <alignment vertical="top"/>
    </xf>
    <xf numFmtId="166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>
      <alignment vertical="top"/>
    </xf>
  </cellStyleXfs>
  <cellXfs count="139">
    <xf numFmtId="0" fontId="0" fillId="0" borderId="0" xfId="0">
      <alignment vertical="top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43" fontId="2" fillId="0" borderId="0" xfId="6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4" applyFont="1" applyAlignment="1">
      <alignment horizontal="center" vertical="center" wrapText="1" readingOrder="1"/>
    </xf>
    <xf numFmtId="0" fontId="6" fillId="0" borderId="0" xfId="4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right" vertical="center" wrapText="1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6" xfId="0" applyFont="1" applyBorder="1" applyAlignment="1">
      <alignment horizontal="center" vertical="center" readingOrder="1"/>
    </xf>
    <xf numFmtId="0" fontId="8" fillId="0" borderId="1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43" fontId="8" fillId="0" borderId="6" xfId="6" applyFont="1" applyBorder="1" applyAlignment="1">
      <alignment horizontal="left" vertical="center"/>
    </xf>
    <xf numFmtId="43" fontId="6" fillId="0" borderId="6" xfId="0" applyNumberFormat="1" applyFont="1" applyBorder="1" applyAlignment="1">
      <alignment horizontal="left" vertical="center"/>
    </xf>
    <xf numFmtId="164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horizontal="right" vertical="center"/>
    </xf>
    <xf numFmtId="43" fontId="8" fillId="0" borderId="6" xfId="6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9" xfId="4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43" fontId="8" fillId="0" borderId="5" xfId="6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vertical="center"/>
    </xf>
    <xf numFmtId="164" fontId="9" fillId="2" borderId="9" xfId="4" applyNumberFormat="1" applyFont="1" applyFill="1" applyBorder="1" applyAlignment="1">
      <alignment vertical="center"/>
    </xf>
    <xf numFmtId="164" fontId="8" fillId="0" borderId="6" xfId="0" applyNumberFormat="1" applyFont="1" applyBorder="1" applyAlignment="1">
      <alignment horizontal="right" vertical="center"/>
    </xf>
    <xf numFmtId="43" fontId="8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 readingOrder="1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3" fontId="13" fillId="0" borderId="0" xfId="0" applyNumberFormat="1" applyFont="1" applyAlignment="1">
      <alignment horizontal="left" vertical="center"/>
    </xf>
    <xf numFmtId="164" fontId="13" fillId="0" borderId="0" xfId="4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0" xfId="0" applyFont="1">
      <alignment vertical="top"/>
    </xf>
    <xf numFmtId="0" fontId="17" fillId="0" borderId="0" xfId="0" applyFont="1">
      <alignment vertical="top"/>
    </xf>
    <xf numFmtId="0" fontId="17" fillId="0" borderId="0" xfId="0" applyFont="1" applyAlignment="1">
      <alignment vertical="center"/>
    </xf>
    <xf numFmtId="4" fontId="17" fillId="0" borderId="0" xfId="0" applyNumberFormat="1" applyFont="1">
      <alignment vertical="top"/>
    </xf>
    <xf numFmtId="4" fontId="17" fillId="0" borderId="0" xfId="0" applyNumberFormat="1" applyFont="1" applyAlignment="1">
      <alignment vertical="center"/>
    </xf>
    <xf numFmtId="43" fontId="16" fillId="0" borderId="0" xfId="0" applyNumberFormat="1" applyFont="1" applyAlignment="1">
      <alignment horizontal="right" vertical="center"/>
    </xf>
    <xf numFmtId="4" fontId="0" fillId="0" borderId="0" xfId="0" applyNumberFormat="1">
      <alignment vertical="top"/>
    </xf>
    <xf numFmtId="164" fontId="8" fillId="0" borderId="8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3" fontId="2" fillId="0" borderId="0" xfId="6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164" fontId="8" fillId="0" borderId="9" xfId="0" applyNumberFormat="1" applyFont="1" applyBorder="1" applyAlignment="1">
      <alignment vertical="center"/>
    </xf>
    <xf numFmtId="164" fontId="6" fillId="0" borderId="14" xfId="4" applyNumberFormat="1" applyFont="1" applyBorder="1" applyAlignment="1">
      <alignment vertical="center"/>
    </xf>
    <xf numFmtId="43" fontId="8" fillId="0" borderId="5" xfId="6" applyFont="1" applyFill="1" applyBorder="1" applyAlignment="1">
      <alignment horizontal="left" vertical="center"/>
    </xf>
    <xf numFmtId="43" fontId="3" fillId="0" borderId="7" xfId="6" applyFont="1" applyFill="1" applyBorder="1" applyAlignment="1">
      <alignment vertical="center"/>
    </xf>
    <xf numFmtId="0" fontId="11" fillId="0" borderId="0" xfId="0" applyFont="1" applyAlignment="1">
      <alignment horizontal="left" vertical="center" wrapText="1" readingOrder="1"/>
    </xf>
    <xf numFmtId="0" fontId="3" fillId="0" borderId="0" xfId="0" applyFont="1">
      <alignment vertical="top"/>
    </xf>
    <xf numFmtId="0" fontId="0" fillId="2" borderId="0" xfId="0" applyFill="1">
      <alignment vertical="top"/>
    </xf>
    <xf numFmtId="0" fontId="19" fillId="2" borderId="16" xfId="0" applyFont="1" applyFill="1" applyBorder="1" applyAlignment="1">
      <alignment horizontal="center" vertical="top"/>
    </xf>
    <xf numFmtId="0" fontId="19" fillId="2" borderId="17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19" fillId="2" borderId="18" xfId="0" applyFont="1" applyFill="1" applyBorder="1">
      <alignment vertical="top"/>
    </xf>
    <xf numFmtId="8" fontId="19" fillId="2" borderId="19" xfId="0" applyNumberFormat="1" applyFont="1" applyFill="1" applyBorder="1">
      <alignment vertical="top"/>
    </xf>
    <xf numFmtId="0" fontId="3" fillId="2" borderId="19" xfId="0" applyFont="1" applyFill="1" applyBorder="1">
      <alignment vertical="top"/>
    </xf>
    <xf numFmtId="0" fontId="3" fillId="2" borderId="18" xfId="0" applyFont="1" applyFill="1" applyBorder="1">
      <alignment vertical="top"/>
    </xf>
    <xf numFmtId="8" fontId="3" fillId="2" borderId="19" xfId="0" applyNumberFormat="1" applyFont="1" applyFill="1" applyBorder="1">
      <alignment vertical="top"/>
    </xf>
    <xf numFmtId="0" fontId="3" fillId="2" borderId="20" xfId="0" applyFont="1" applyFill="1" applyBorder="1">
      <alignment vertical="top"/>
    </xf>
    <xf numFmtId="8" fontId="3" fillId="2" borderId="21" xfId="0" applyNumberFormat="1" applyFont="1" applyFill="1" applyBorder="1">
      <alignment vertical="top"/>
    </xf>
    <xf numFmtId="17" fontId="3" fillId="2" borderId="18" xfId="0" applyNumberFormat="1" applyFont="1" applyFill="1" applyBorder="1" applyAlignment="1">
      <alignment horizontal="left" vertical="top"/>
    </xf>
    <xf numFmtId="8" fontId="0" fillId="2" borderId="19" xfId="0" applyNumberFormat="1" applyFill="1" applyBorder="1">
      <alignment vertical="top"/>
    </xf>
    <xf numFmtId="0" fontId="0" fillId="2" borderId="18" xfId="0" applyFill="1" applyBorder="1">
      <alignment vertical="top"/>
    </xf>
    <xf numFmtId="0" fontId="0" fillId="2" borderId="19" xfId="0" applyFill="1" applyBorder="1">
      <alignment vertical="top"/>
    </xf>
    <xf numFmtId="17" fontId="0" fillId="2" borderId="18" xfId="0" applyNumberFormat="1" applyFill="1" applyBorder="1" applyAlignment="1">
      <alignment horizontal="left" vertical="top"/>
    </xf>
    <xf numFmtId="167" fontId="0" fillId="2" borderId="19" xfId="0" applyNumberFormat="1" applyFill="1" applyBorder="1">
      <alignment vertical="top"/>
    </xf>
    <xf numFmtId="167" fontId="3" fillId="2" borderId="19" xfId="0" applyNumberFormat="1" applyFont="1" applyFill="1" applyBorder="1">
      <alignment vertical="top"/>
    </xf>
    <xf numFmtId="0" fontId="0" fillId="2" borderId="20" xfId="0" applyFill="1" applyBorder="1">
      <alignment vertical="top"/>
    </xf>
    <xf numFmtId="0" fontId="0" fillId="2" borderId="21" xfId="0" applyFill="1" applyBorder="1">
      <alignment vertical="top"/>
    </xf>
    <xf numFmtId="0" fontId="19" fillId="2" borderId="16" xfId="0" applyFont="1" applyFill="1" applyBorder="1">
      <alignment vertical="top"/>
    </xf>
    <xf numFmtId="8" fontId="19" fillId="2" borderId="17" xfId="0" applyNumberFormat="1" applyFont="1" applyFill="1" applyBorder="1">
      <alignment vertical="top"/>
    </xf>
    <xf numFmtId="49" fontId="3" fillId="2" borderId="18" xfId="0" applyNumberFormat="1" applyFont="1" applyFill="1" applyBorder="1" applyAlignment="1">
      <alignment horizontal="left" vertical="top"/>
    </xf>
    <xf numFmtId="0" fontId="0" fillId="0" borderId="0" xfId="0" applyFill="1" applyBorder="1">
      <alignment vertical="top"/>
    </xf>
    <xf numFmtId="8" fontId="0" fillId="0" borderId="0" xfId="0" applyNumberFormat="1" applyFill="1" applyBorder="1">
      <alignment vertical="top"/>
    </xf>
    <xf numFmtId="8" fontId="16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 wrapText="1" readingOrder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7" fillId="0" borderId="0" xfId="2" applyFont="1" applyAlignment="1">
      <alignment horizontal="center"/>
    </xf>
    <xf numFmtId="11" fontId="7" fillId="0" borderId="0" xfId="2" applyNumberFormat="1" applyFont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center" vertical="center" readingOrder="1"/>
    </xf>
    <xf numFmtId="0" fontId="8" fillId="0" borderId="4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</cellXfs>
  <cellStyles count="12">
    <cellStyle name="Normal" xfId="0" builtinId="0"/>
    <cellStyle name="Normal 2" xfId="1"/>
    <cellStyle name="Normal 2 2 2" xfId="2"/>
    <cellStyle name="Normal 3" xfId="3"/>
    <cellStyle name="Normal 3 2" xfId="8"/>
    <cellStyle name="Normal 4" xfId="4"/>
    <cellStyle name="Normal 5" xfId="11"/>
    <cellStyle name="Separador de milhares 2" xfId="5"/>
    <cellStyle name="Vírgula" xfId="6" builtinId="3"/>
    <cellStyle name="Vírgula 2" xfId="7"/>
    <cellStyle name="Vírgula 2 2" xfId="10"/>
    <cellStyle name="Vírgula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1498" name="Picture -767">
          <a:extLst>
            <a:ext uri="{FF2B5EF4-FFF2-40B4-BE49-F238E27FC236}">
              <a16:creationId xmlns="" xmlns:a16="http://schemas.microsoft.com/office/drawing/2014/main" i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000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2</xdr:row>
      <xdr:rowOff>9525</xdr:rowOff>
    </xdr:from>
    <xdr:to>
      <xdr:col>2</xdr:col>
      <xdr:colOff>428625</xdr:colOff>
      <xdr:row>6</xdr:row>
      <xdr:rowOff>114300</xdr:rowOff>
    </xdr:to>
    <xdr:pic>
      <xdr:nvPicPr>
        <xdr:cNvPr id="1499" name="Picture -767">
          <a:extLst>
            <a:ext uri="{FF2B5EF4-FFF2-40B4-BE49-F238E27FC236}">
              <a16:creationId xmlns="" xmlns:a16="http://schemas.microsoft.com/office/drawing/2014/main" id="{7950512F-56D2-47F9-93B5-C2494C73435D}"/>
            </a:ext>
            <a:ext uri="{147F2762-F138-4A5C-976F-8EAC2B608ADB}">
              <a16:predDERef xmlns="" xmlns:a16="http://schemas.microsoft.com/office/drawing/2014/main" pre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152400"/>
          <a:ext cx="638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4" dT="2022-07-20T18:03:57.72" personId="{AA28BB8A-F57F-44C7-A175-798528814CB6}" id="{BA5714B2-5C3C-46C9-A93C-E83DA05D1225}">
    <text>valor total do boletim da receita</text>
  </threadedComment>
  <threadedComment ref="I20" dT="2022-03-21T13:53:49.82" personId="{AA28BB8A-F57F-44C7-A175-798528814CB6}" id="{9B3C56B9-A7D2-439C-AF3D-34AA3B6A09CA}">
    <text>Estorno Desvinculação DEZ/2021 + Tranferências</text>
  </threadedComment>
  <threadedComment ref="P20" dT="2022-03-21T13:55:44.58" personId="{AA28BB8A-F57F-44C7-A175-798528814CB6}" id="{9A200047-73CA-4F3C-B58A-48301D5563B2}">
    <text>DAMSP-DRD-Redutora</text>
  </threadedComment>
  <threadedComment ref="P20" dT="2023-05-23T14:42:34.33" personId="{09C84436-D014-4E05-BB78-FA683CEE815C}" id="{BAB5FAB2-16E8-4A76-813D-52975C46C229}" parentId="{9A200047-73CA-4F3C-B58A-48301D5563B2}">
    <text xml:space="preserve">21026,71 ainda não foi transferido fev/23
</text>
  </threadedComment>
  <threadedComment ref="Q20" dT="2022-03-21T13:55:44.58" personId="{AA28BB8A-F57F-44C7-A175-798528814CB6}" id="{A03C425C-0B00-4338-849E-21D61C9EBFA9}">
    <text>DAMSP-DRD-Redutora</text>
  </threadedComment>
  <threadedComment ref="I21" dT="2022-03-21T13:55:06.47" personId="{AA28BB8A-F57F-44C7-A175-798528814CB6}" id="{5BFB977B-9117-4962-AE6A-B210919DB7A7}">
    <text>Transferência DEZ/2021</text>
  </threadedComment>
  <threadedComment ref="P21" dT="2022-03-21T13:52:14.18" personId="{AA28BB8A-F57F-44C7-A175-798528814CB6}" id="{10E832A6-CC70-47FD-9BD2-0961AC67B012}">
    <text>Desvinculação DEZ/2021</text>
  </threadedComment>
  <threadedComment ref="Q21" dT="2022-03-21T13:52:14.18" personId="{AA28BB8A-F57F-44C7-A175-798528814CB6}" id="{E210474E-1F1A-435C-BE78-F0559A451BF7}">
    <text>Desvinculação DEZ/2021</text>
  </threadedComment>
  <threadedComment ref="P23" dT="2022-07-20T18:01:54.97" personId="{AA28BB8A-F57F-44C7-A175-798528814CB6}" id="{C18B0F79-75A0-4277-A93E-E41855B2AF0B}">
    <text>saldos conta movimento + aplicação financeira</text>
  </threadedComment>
  <threadedComment ref="P23" dT="2023-05-23T14:42:05.08" personId="{09C84436-D014-4E05-BB78-FA683CEE815C}" id="{0AD28330-2A3B-4C7D-96A9-05FE9607380F}" parentId="{C18B0F79-75A0-4277-A93E-E41855B2AF0B}">
    <text xml:space="preserve">348,38 da aplicação n foi transferido 
</text>
  </threadedComment>
  <threadedComment ref="Q23" dT="2022-07-20T18:01:54.97" personId="{AA28BB8A-F57F-44C7-A175-798528814CB6}" id="{5056DD81-7896-4B2C-B1CF-DF58CF025357}">
    <text>saldos conta movimento + aplicação financeira</text>
  </threadedComment>
  <threadedComment ref="H24" dT="2022-03-21T13:53:49.82" personId="{AA28BB8A-F57F-44C7-A175-798528814CB6}" id="{D80767D4-C398-473C-B541-ECF83B2EC739}">
    <text>Estorno Desvinculação DEZ/2021 + Tranferências</text>
  </threadedComment>
  <threadedComment ref="P24" dT="2022-03-21T13:55:44.58" personId="{AA28BB8A-F57F-44C7-A175-798528814CB6}" id="{30AC4885-7A3B-4B9F-A107-54578993BF98}">
    <text>DAMSP-DRD-Redutora</text>
  </threadedComment>
  <threadedComment ref="P24" dT="2023-05-23T14:42:34.33" personId="{09C84436-D014-4E05-BB78-FA683CEE815C}" id="{452E4FC3-9660-4A60-B360-55C1CA9FCC1D}" parentId="{30AC4885-7A3B-4B9F-A107-54578993BF98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</sheetPr>
  <dimension ref="B2:Z47"/>
  <sheetViews>
    <sheetView showGridLines="0" showOutlineSymbols="0" zoomScale="80" zoomScaleNormal="80" workbookViewId="0">
      <selection activeCell="J15" sqref="J15:O15"/>
    </sheetView>
  </sheetViews>
  <sheetFormatPr defaultColWidth="6.85546875" defaultRowHeight="13.5" customHeight="1" x14ac:dyDescent="0.2"/>
  <cols>
    <col min="1" max="1" width="6.85546875" style="1"/>
    <col min="2" max="2" width="9.85546875" style="1" customWidth="1"/>
    <col min="3" max="3" width="16.42578125" style="1" bestFit="1" customWidth="1"/>
    <col min="4" max="5" width="7.28515625" style="1" customWidth="1"/>
    <col min="6" max="6" width="4.5703125" style="1" customWidth="1"/>
    <col min="7" max="7" width="7" style="1" customWidth="1"/>
    <col min="8" max="8" width="14.28515625" style="1" bestFit="1" customWidth="1"/>
    <col min="9" max="9" width="17" style="1" bestFit="1" customWidth="1"/>
    <col min="10" max="13" width="9.85546875" style="1" customWidth="1"/>
    <col min="14" max="14" width="2.85546875" style="1" customWidth="1"/>
    <col min="15" max="15" width="10.7109375" style="1" customWidth="1"/>
    <col min="16" max="16" width="15.7109375" style="1" bestFit="1" customWidth="1"/>
    <col min="17" max="17" width="17" style="6" bestFit="1" customWidth="1"/>
    <col min="18" max="18" width="14.42578125" style="1" bestFit="1" customWidth="1"/>
    <col min="19" max="19" width="12" style="1" bestFit="1" customWidth="1"/>
    <col min="20" max="20" width="9" style="1" bestFit="1" customWidth="1"/>
    <col min="21" max="21" width="9.42578125" style="1" bestFit="1" customWidth="1"/>
    <col min="22" max="22" width="12.42578125" style="1" bestFit="1" customWidth="1"/>
    <col min="23" max="23" width="18.7109375" style="1" bestFit="1" customWidth="1"/>
    <col min="24" max="24" width="6.85546875" style="1"/>
    <col min="25" max="25" width="8.42578125" style="1" bestFit="1" customWidth="1"/>
    <col min="26" max="26" width="9" style="1" bestFit="1" customWidth="1"/>
    <col min="27" max="16384" width="6.85546875" style="1"/>
  </cols>
  <sheetData>
    <row r="2" spans="2:23" ht="15" x14ac:dyDescent="0.2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2:23" ht="12.75" customHeight="1" x14ac:dyDescent="0.25">
      <c r="B3" s="113" t="s">
        <v>0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</row>
    <row r="4" spans="2:23" ht="12.75" customHeight="1" x14ac:dyDescent="0.25">
      <c r="B4" s="114" t="s">
        <v>1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</row>
    <row r="5" spans="2:23" ht="12.75" customHeight="1" x14ac:dyDescent="0.25">
      <c r="B5" s="113" t="s">
        <v>2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</row>
    <row r="6" spans="2:23" ht="12.75" customHeight="1" x14ac:dyDescent="0.25">
      <c r="B6" s="113" t="s">
        <v>56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</row>
    <row r="7" spans="2:23" ht="15" customHeight="1" x14ac:dyDescent="0.2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3"/>
      <c r="Q7" s="14" t="s">
        <v>3</v>
      </c>
    </row>
    <row r="8" spans="2:23" ht="15" x14ac:dyDescent="0.2">
      <c r="B8" s="117" t="s">
        <v>4</v>
      </c>
      <c r="C8" s="118"/>
      <c r="D8" s="118"/>
      <c r="E8" s="118"/>
      <c r="F8" s="118"/>
      <c r="G8" s="118"/>
      <c r="H8" s="118"/>
      <c r="I8" s="15"/>
      <c r="J8" s="119" t="s">
        <v>5</v>
      </c>
      <c r="K8" s="120"/>
      <c r="L8" s="120"/>
      <c r="M8" s="120"/>
      <c r="N8" s="120"/>
      <c r="O8" s="120"/>
      <c r="P8" s="120"/>
      <c r="Q8" s="121"/>
    </row>
    <row r="9" spans="2:23" ht="15" x14ac:dyDescent="0.2">
      <c r="B9" s="101" t="s">
        <v>6</v>
      </c>
      <c r="C9" s="102"/>
      <c r="D9" s="102"/>
      <c r="E9" s="102"/>
      <c r="F9" s="102"/>
      <c r="G9" s="103"/>
      <c r="H9" s="16" t="s">
        <v>7</v>
      </c>
      <c r="I9" s="17" t="s">
        <v>8</v>
      </c>
      <c r="J9" s="122" t="s">
        <v>6</v>
      </c>
      <c r="K9" s="106"/>
      <c r="L9" s="106"/>
      <c r="M9" s="106"/>
      <c r="N9" s="106"/>
      <c r="O9" s="106"/>
      <c r="P9" s="16" t="s">
        <v>7</v>
      </c>
      <c r="Q9" s="18" t="s">
        <v>8</v>
      </c>
      <c r="S9" s="3"/>
    </row>
    <row r="10" spans="2:23" ht="15" x14ac:dyDescent="0.2">
      <c r="B10" s="101" t="s">
        <v>9</v>
      </c>
      <c r="C10" s="104"/>
      <c r="D10" s="104"/>
      <c r="E10" s="104"/>
      <c r="F10" s="104"/>
      <c r="G10" s="103"/>
      <c r="H10" s="19">
        <f>H11+H13</f>
        <v>1779363.11</v>
      </c>
      <c r="I10" s="19">
        <f>I11+I13</f>
        <v>1279510.43</v>
      </c>
      <c r="J10" s="115" t="s">
        <v>10</v>
      </c>
      <c r="K10" s="115"/>
      <c r="L10" s="115"/>
      <c r="M10" s="115"/>
      <c r="N10" s="115"/>
      <c r="O10" s="116"/>
      <c r="P10" s="20">
        <f>SUBTOTAL(9,P11:P14)</f>
        <v>0</v>
      </c>
      <c r="Q10" s="20">
        <f>SUBTOTAL(9,Q11:Q14)</f>
        <v>0</v>
      </c>
    </row>
    <row r="11" spans="2:23" ht="15" x14ac:dyDescent="0.2">
      <c r="B11" s="105" t="s">
        <v>11</v>
      </c>
      <c r="C11" s="106"/>
      <c r="D11" s="106"/>
      <c r="E11" s="106"/>
      <c r="F11" s="106"/>
      <c r="G11" s="106"/>
      <c r="H11" s="21">
        <f>SUM(H12:H12)</f>
        <v>0</v>
      </c>
      <c r="I11" s="21">
        <f>SUM(I12:I12)</f>
        <v>383853.1</v>
      </c>
      <c r="J11" s="107" t="s">
        <v>11</v>
      </c>
      <c r="K11" s="107"/>
      <c r="L11" s="107"/>
      <c r="M11" s="107"/>
      <c r="N11" s="107"/>
      <c r="O11" s="107"/>
      <c r="P11" s="22" t="s">
        <v>12</v>
      </c>
      <c r="Q11" s="22" t="s">
        <v>12</v>
      </c>
    </row>
    <row r="12" spans="2:23" ht="15" x14ac:dyDescent="0.2">
      <c r="B12" s="108" t="s">
        <v>13</v>
      </c>
      <c r="C12" s="109"/>
      <c r="D12" s="109"/>
      <c r="E12" s="109"/>
      <c r="F12" s="109"/>
      <c r="G12" s="109"/>
      <c r="H12" s="23">
        <v>0</v>
      </c>
      <c r="I12" s="23">
        <v>383853.1</v>
      </c>
      <c r="J12" s="108" t="s">
        <v>13</v>
      </c>
      <c r="K12" s="109"/>
      <c r="L12" s="109"/>
      <c r="M12" s="109"/>
      <c r="N12" s="109"/>
      <c r="O12" s="110"/>
      <c r="P12" s="24" t="s">
        <v>12</v>
      </c>
      <c r="Q12" s="24" t="s">
        <v>12</v>
      </c>
      <c r="R12" s="60"/>
      <c r="S12" s="54"/>
    </row>
    <row r="13" spans="2:23" ht="15" x14ac:dyDescent="0.2">
      <c r="B13" s="111" t="s">
        <v>14</v>
      </c>
      <c r="C13" s="107"/>
      <c r="D13" s="107"/>
      <c r="E13" s="107"/>
      <c r="F13" s="107"/>
      <c r="G13" s="107"/>
      <c r="H13" s="63">
        <f>SUBTOTAL(9,H14:H14)</f>
        <v>1779363.11</v>
      </c>
      <c r="I13" s="55">
        <f>SUBTOTAL(9,I14:I14)</f>
        <v>895657.33</v>
      </c>
      <c r="J13" s="111" t="s">
        <v>14</v>
      </c>
      <c r="K13" s="107"/>
      <c r="L13" s="107"/>
      <c r="M13" s="107"/>
      <c r="N13" s="107"/>
      <c r="O13" s="112"/>
      <c r="P13" s="25" t="s">
        <v>12</v>
      </c>
      <c r="Q13" s="25" t="s">
        <v>12</v>
      </c>
      <c r="W13" s="60"/>
    </row>
    <row r="14" spans="2:23" ht="15" x14ac:dyDescent="0.2">
      <c r="B14" s="123" t="s">
        <v>15</v>
      </c>
      <c r="C14" s="124"/>
      <c r="D14" s="124"/>
      <c r="E14" s="124"/>
      <c r="F14" s="124"/>
      <c r="G14" s="124"/>
      <c r="H14" s="26">
        <v>1779363.11</v>
      </c>
      <c r="I14" s="56">
        <v>895657.33</v>
      </c>
      <c r="J14" s="123" t="s">
        <v>15</v>
      </c>
      <c r="K14" s="124"/>
      <c r="L14" s="124"/>
      <c r="M14" s="124"/>
      <c r="N14" s="124"/>
      <c r="O14" s="125"/>
      <c r="P14" s="27" t="s">
        <v>12</v>
      </c>
      <c r="Q14" s="27" t="s">
        <v>12</v>
      </c>
      <c r="W14" s="60"/>
    </row>
    <row r="15" spans="2:23" ht="15" x14ac:dyDescent="0.2">
      <c r="B15" s="101" t="s">
        <v>16</v>
      </c>
      <c r="C15" s="104"/>
      <c r="D15" s="104"/>
      <c r="E15" s="104"/>
      <c r="F15" s="104"/>
      <c r="G15" s="103"/>
      <c r="H15" s="26">
        <f>SUM(H16:H16)</f>
        <v>0</v>
      </c>
      <c r="I15" s="56">
        <f>SUM(I16:I16)</f>
        <v>0</v>
      </c>
      <c r="J15" s="101" t="s">
        <v>17</v>
      </c>
      <c r="K15" s="104"/>
      <c r="L15" s="104"/>
      <c r="M15" s="104"/>
      <c r="N15" s="104"/>
      <c r="O15" s="103"/>
      <c r="P15" s="28">
        <f>SUBTOTAL(9,P16:P16)</f>
        <v>0</v>
      </c>
      <c r="Q15" s="28">
        <f>SUBTOTAL(9,Q16:Q16)</f>
        <v>383853.1</v>
      </c>
      <c r="S15" s="4"/>
    </row>
    <row r="16" spans="2:23" ht="15" x14ac:dyDescent="0.2">
      <c r="B16" s="105" t="s">
        <v>18</v>
      </c>
      <c r="C16" s="106"/>
      <c r="D16" s="106"/>
      <c r="E16" s="106"/>
      <c r="F16" s="106"/>
      <c r="G16" s="128"/>
      <c r="H16" s="29" t="s">
        <v>12</v>
      </c>
      <c r="I16" s="23" t="s">
        <v>12</v>
      </c>
      <c r="J16" s="105" t="s">
        <v>38</v>
      </c>
      <c r="K16" s="106"/>
      <c r="L16" s="106"/>
      <c r="M16" s="106"/>
      <c r="N16" s="106"/>
      <c r="O16" s="128"/>
      <c r="P16" s="30">
        <v>0</v>
      </c>
      <c r="Q16" s="30">
        <f>216661.3+167191.8</f>
        <v>383853.1</v>
      </c>
      <c r="V16" s="60"/>
      <c r="W16" s="60"/>
    </row>
    <row r="17" spans="2:26" ht="15" x14ac:dyDescent="0.2">
      <c r="B17" s="122" t="s">
        <v>19</v>
      </c>
      <c r="C17" s="129"/>
      <c r="D17" s="129"/>
      <c r="E17" s="129"/>
      <c r="F17" s="129"/>
      <c r="G17" s="128"/>
      <c r="H17" s="31">
        <f>SUM(H18:H21)</f>
        <v>0</v>
      </c>
      <c r="I17" s="57">
        <f>SUM(I18:I21)</f>
        <v>1253336.71</v>
      </c>
      <c r="J17" s="101" t="s">
        <v>20</v>
      </c>
      <c r="K17" s="104"/>
      <c r="L17" s="104"/>
      <c r="M17" s="104"/>
      <c r="N17" s="104"/>
      <c r="O17" s="103"/>
      <c r="P17" s="32">
        <f>SUM(P18:P21)</f>
        <v>0</v>
      </c>
      <c r="Q17" s="32">
        <f>SUM(Q18:Q21)</f>
        <v>1121198.75</v>
      </c>
      <c r="R17" s="3"/>
      <c r="V17" s="54"/>
      <c r="Z17" s="60"/>
    </row>
    <row r="18" spans="2:26" ht="15" x14ac:dyDescent="0.2">
      <c r="B18" s="105" t="s">
        <v>21</v>
      </c>
      <c r="C18" s="106"/>
      <c r="D18" s="106"/>
      <c r="E18" s="106"/>
      <c r="F18" s="106"/>
      <c r="G18" s="128"/>
      <c r="H18" s="33" t="s">
        <v>12</v>
      </c>
      <c r="I18" s="58" t="s">
        <v>12</v>
      </c>
      <c r="J18" s="105" t="s">
        <v>22</v>
      </c>
      <c r="K18" s="106"/>
      <c r="L18" s="106"/>
      <c r="M18" s="106"/>
      <c r="N18" s="106"/>
      <c r="O18" s="128"/>
      <c r="P18" s="30">
        <v>0</v>
      </c>
      <c r="Q18" s="30">
        <v>0</v>
      </c>
    </row>
    <row r="19" spans="2:26" ht="15" x14ac:dyDescent="0.2">
      <c r="B19" s="111" t="s">
        <v>23</v>
      </c>
      <c r="C19" s="107"/>
      <c r="D19" s="107"/>
      <c r="E19" s="107"/>
      <c r="F19" s="107"/>
      <c r="G19" s="112"/>
      <c r="H19" s="34" t="s">
        <v>12</v>
      </c>
      <c r="I19" s="59" t="s">
        <v>12</v>
      </c>
      <c r="J19" s="111" t="s">
        <v>24</v>
      </c>
      <c r="K19" s="107"/>
      <c r="L19" s="107"/>
      <c r="M19" s="107"/>
      <c r="N19" s="107"/>
      <c r="O19" s="112"/>
      <c r="P19" s="30">
        <v>0</v>
      </c>
      <c r="Q19" s="30">
        <v>0</v>
      </c>
      <c r="W19" s="60"/>
      <c r="Z19" s="60"/>
    </row>
    <row r="20" spans="2:26" ht="15" x14ac:dyDescent="0.2">
      <c r="B20" s="111" t="s">
        <v>25</v>
      </c>
      <c r="C20" s="107"/>
      <c r="D20" s="107"/>
      <c r="E20" s="107"/>
      <c r="F20" s="107"/>
      <c r="G20" s="112"/>
      <c r="H20" s="34">
        <v>0</v>
      </c>
      <c r="I20" s="34">
        <f>61587.94+241745.06+135713.79+78.65+107206.73+59343.18+129844.85+157924.56+24381.32</f>
        <v>917826.08</v>
      </c>
      <c r="J20" s="130" t="s">
        <v>25</v>
      </c>
      <c r="K20" s="131"/>
      <c r="L20" s="131"/>
      <c r="M20" s="131"/>
      <c r="N20" s="131"/>
      <c r="O20" s="132"/>
      <c r="P20" s="30">
        <v>0</v>
      </c>
      <c r="Q20" s="30">
        <f>32803.4+1059770.35-12351.38-191343.16</f>
        <v>888879.21000000008</v>
      </c>
      <c r="R20" s="7"/>
      <c r="W20" s="60"/>
    </row>
    <row r="21" spans="2:26" ht="15" x14ac:dyDescent="0.2">
      <c r="B21" s="98" t="s">
        <v>41</v>
      </c>
      <c r="C21" s="99"/>
      <c r="D21" s="99"/>
      <c r="E21" s="99"/>
      <c r="F21" s="99"/>
      <c r="G21" s="100"/>
      <c r="H21" s="35">
        <v>0</v>
      </c>
      <c r="I21" s="35">
        <f>335510.63</f>
        <v>335510.63</v>
      </c>
      <c r="J21" s="98" t="s">
        <v>37</v>
      </c>
      <c r="K21" s="99"/>
      <c r="L21" s="99"/>
      <c r="M21" s="99"/>
      <c r="N21" s="99"/>
      <c r="O21" s="100"/>
      <c r="P21" s="64">
        <v>0</v>
      </c>
      <c r="Q21" s="64">
        <v>232319.54</v>
      </c>
    </row>
    <row r="22" spans="2:26" ht="15" x14ac:dyDescent="0.2">
      <c r="B22" s="126" t="s">
        <v>26</v>
      </c>
      <c r="C22" s="127"/>
      <c r="D22" s="127"/>
      <c r="E22" s="127"/>
      <c r="F22" s="127"/>
      <c r="G22" s="100"/>
      <c r="H22" s="31">
        <f>SUM(H23:H24)</f>
        <v>2506356.5499999998</v>
      </c>
      <c r="I22" s="57">
        <f>SUM(I23:I24)</f>
        <v>779065.59</v>
      </c>
      <c r="J22" s="126" t="s">
        <v>27</v>
      </c>
      <c r="K22" s="127"/>
      <c r="L22" s="127"/>
      <c r="M22" s="127"/>
      <c r="N22" s="127"/>
      <c r="O22" s="100"/>
      <c r="P22" s="65">
        <f>SUM(P23:P24)</f>
        <v>4285719.66</v>
      </c>
      <c r="Q22" s="32">
        <f>SUM(Q23:Q24)</f>
        <v>1806860.88</v>
      </c>
      <c r="R22" s="4"/>
      <c r="T22" s="5"/>
      <c r="V22" s="54"/>
      <c r="W22" s="61"/>
      <c r="X22" s="61"/>
      <c r="Y22" s="61"/>
      <c r="Z22" s="61"/>
    </row>
    <row r="23" spans="2:26" ht="15" x14ac:dyDescent="0.2">
      <c r="B23" s="105" t="s">
        <v>28</v>
      </c>
      <c r="C23" s="106"/>
      <c r="D23" s="106"/>
      <c r="E23" s="106"/>
      <c r="F23" s="106"/>
      <c r="G23" s="128"/>
      <c r="H23" s="36">
        <v>1806860.88</v>
      </c>
      <c r="I23" s="36">
        <v>779065.59</v>
      </c>
      <c r="J23" s="105" t="s">
        <v>28</v>
      </c>
      <c r="K23" s="106"/>
      <c r="L23" s="106"/>
      <c r="M23" s="106"/>
      <c r="N23" s="106"/>
      <c r="O23" s="128"/>
      <c r="P23" s="66">
        <f>3519560.52</f>
        <v>3519560.52</v>
      </c>
      <c r="Q23" s="66">
        <f>1974052.68-167191.8</f>
        <v>1806860.88</v>
      </c>
      <c r="R23" s="4"/>
      <c r="U23" s="60"/>
    </row>
    <row r="24" spans="2:26" ht="15" x14ac:dyDescent="0.2">
      <c r="B24" s="98" t="s">
        <v>48</v>
      </c>
      <c r="C24" s="99"/>
      <c r="D24" s="99"/>
      <c r="E24" s="99"/>
      <c r="F24" s="99"/>
      <c r="G24" s="100"/>
      <c r="H24" s="34">
        <f>45071.1+95828.57+105897.33+156954.7+21026.71+219724.22+54993.04</f>
        <v>699495.67</v>
      </c>
      <c r="I24" s="23" t="s">
        <v>12</v>
      </c>
      <c r="J24" s="98" t="s">
        <v>47</v>
      </c>
      <c r="K24" s="99"/>
      <c r="L24" s="99"/>
      <c r="M24" s="99"/>
      <c r="N24" s="99"/>
      <c r="O24" s="100"/>
      <c r="P24" s="30">
        <f>36968.52+1438329.17-300-708838.55</f>
        <v>766159.1399999999</v>
      </c>
      <c r="Q24" s="34" t="s">
        <v>12</v>
      </c>
    </row>
    <row r="25" spans="2:26" ht="15" x14ac:dyDescent="0.2">
      <c r="B25" s="101" t="s">
        <v>29</v>
      </c>
      <c r="C25" s="102"/>
      <c r="D25" s="102"/>
      <c r="E25" s="102"/>
      <c r="F25" s="102"/>
      <c r="G25" s="103"/>
      <c r="H25" s="37">
        <f>H10+H15+H17+H22</f>
        <v>4285719.66</v>
      </c>
      <c r="I25" s="37">
        <f>I10+I15+I17+I22</f>
        <v>3311912.7299999995</v>
      </c>
      <c r="J25" s="104" t="s">
        <v>30</v>
      </c>
      <c r="K25" s="102"/>
      <c r="L25" s="102"/>
      <c r="M25" s="102"/>
      <c r="N25" s="102"/>
      <c r="O25" s="103"/>
      <c r="P25" s="38">
        <f>P22+P17+P15+P10</f>
        <v>4285719.66</v>
      </c>
      <c r="Q25" s="38">
        <f>Q22+Q17+Q15+Q10</f>
        <v>3311912.73</v>
      </c>
      <c r="R25" s="2"/>
    </row>
    <row r="26" spans="2:26" ht="12.75" x14ac:dyDescent="0.2">
      <c r="B26" s="40" t="s">
        <v>35</v>
      </c>
      <c r="C26" s="39"/>
      <c r="D26" s="39"/>
      <c r="E26" s="39"/>
      <c r="F26" s="39"/>
      <c r="G26" s="39"/>
      <c r="H26" s="41"/>
      <c r="I26" s="41"/>
      <c r="J26" s="42"/>
      <c r="K26" s="39"/>
      <c r="L26" s="39"/>
      <c r="M26" s="39"/>
      <c r="N26" s="39"/>
      <c r="O26" s="39"/>
      <c r="P26" s="43">
        <f>H25-P25</f>
        <v>0</v>
      </c>
      <c r="Q26" s="44"/>
      <c r="R26" s="2"/>
    </row>
    <row r="27" spans="2:26" ht="12.75" x14ac:dyDescent="0.2">
      <c r="B27" s="97" t="s">
        <v>57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2"/>
      <c r="W27" s="60"/>
    </row>
    <row r="28" spans="2:26" ht="12.75" x14ac:dyDescent="0.2">
      <c r="B28" s="97" t="s">
        <v>58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2"/>
    </row>
    <row r="29" spans="2:26" ht="12.75" x14ac:dyDescent="0.2"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2"/>
      <c r="W29" s="60"/>
    </row>
    <row r="30" spans="2:26" ht="15" x14ac:dyDescent="0.2">
      <c r="B30" s="96" t="s">
        <v>55</v>
      </c>
      <c r="C30" s="96"/>
      <c r="D30" s="96"/>
      <c r="E30" s="96"/>
      <c r="F30" s="96"/>
      <c r="G30" s="48"/>
      <c r="H30" s="96" t="s">
        <v>50</v>
      </c>
      <c r="I30" s="96"/>
      <c r="J30" s="96"/>
      <c r="K30" s="96"/>
      <c r="L30" s="96"/>
      <c r="M30" s="96" t="s">
        <v>31</v>
      </c>
      <c r="N30" s="96"/>
      <c r="O30" s="96"/>
      <c r="P30" s="96"/>
      <c r="Q30" s="96"/>
      <c r="R30" s="8"/>
      <c r="W30" s="60"/>
    </row>
    <row r="31" spans="2:26" ht="15" x14ac:dyDescent="0.2">
      <c r="B31" s="96" t="s">
        <v>54</v>
      </c>
      <c r="C31" s="96"/>
      <c r="D31" s="96"/>
      <c r="E31" s="96"/>
      <c r="F31" s="96"/>
      <c r="G31" s="48"/>
      <c r="H31" s="96" t="s">
        <v>51</v>
      </c>
      <c r="I31" s="96"/>
      <c r="J31" s="96"/>
      <c r="K31" s="96"/>
      <c r="L31" s="96"/>
      <c r="M31" s="96" t="s">
        <v>32</v>
      </c>
      <c r="N31" s="96"/>
      <c r="O31" s="96"/>
      <c r="P31" s="96"/>
      <c r="Q31" s="96"/>
      <c r="R31" s="8"/>
      <c r="W31" s="60"/>
    </row>
    <row r="32" spans="2:26" ht="15" x14ac:dyDescent="0.2">
      <c r="B32" s="96" t="s">
        <v>33</v>
      </c>
      <c r="C32" s="96"/>
      <c r="D32" s="96"/>
      <c r="E32" s="96"/>
      <c r="F32" s="96"/>
      <c r="G32" s="48"/>
      <c r="H32" s="96" t="s">
        <v>52</v>
      </c>
      <c r="I32" s="96"/>
      <c r="J32" s="96"/>
      <c r="K32" s="96"/>
      <c r="L32" s="96"/>
      <c r="M32" s="96" t="s">
        <v>34</v>
      </c>
      <c r="N32" s="96"/>
      <c r="O32" s="96"/>
      <c r="P32" s="96"/>
      <c r="Q32" s="96"/>
      <c r="R32" s="8"/>
      <c r="W32" s="60"/>
    </row>
    <row r="33" spans="2:23" ht="12.75" x14ac:dyDescent="0.2">
      <c r="R33" s="8"/>
      <c r="W33" s="54"/>
    </row>
    <row r="34" spans="2:23" ht="13.5" customHeight="1" x14ac:dyDescent="0.2">
      <c r="R34" s="8"/>
      <c r="U34" s="60"/>
      <c r="W34" s="54"/>
    </row>
    <row r="35" spans="2:23" ht="13.5" customHeight="1" x14ac:dyDescent="0.2">
      <c r="C35" s="45"/>
      <c r="D35" s="45"/>
      <c r="E35" s="45"/>
      <c r="F35" s="95"/>
      <c r="G35" s="95"/>
      <c r="H35" s="95"/>
      <c r="I35" s="46"/>
      <c r="J35" s="47"/>
      <c r="K35" s="45"/>
      <c r="L35" s="45"/>
      <c r="M35" s="45"/>
      <c r="N35" s="95"/>
      <c r="O35" s="95"/>
      <c r="P35" s="47"/>
      <c r="Q35" s="46"/>
      <c r="R35" s="8"/>
      <c r="U35" s="60"/>
    </row>
    <row r="36" spans="2:23" s="6" customFormat="1" ht="13.5" customHeight="1" x14ac:dyDescent="0.2">
      <c r="C36" s="94"/>
      <c r="R36" s="8"/>
      <c r="S36" s="1"/>
      <c r="T36" s="1"/>
    </row>
    <row r="37" spans="2:23" s="6" customFormat="1" ht="13.5" customHeight="1" x14ac:dyDescent="0.2">
      <c r="R37" s="8"/>
      <c r="S37" s="1"/>
      <c r="T37" s="1"/>
      <c r="U37" s="62"/>
      <c r="V37" s="62"/>
      <c r="W37" s="49"/>
    </row>
    <row r="38" spans="2:23" s="6" customFormat="1" ht="13.5" customHeight="1" x14ac:dyDescent="0.2">
      <c r="B38" s="1"/>
      <c r="C38" s="7"/>
      <c r="D38" s="1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R38" s="8"/>
      <c r="S38" s="1"/>
      <c r="T38" s="1"/>
      <c r="W38" s="49"/>
    </row>
    <row r="39" spans="2:23" s="6" customFormat="1" ht="13.5" customHeight="1" x14ac:dyDescent="0.2">
      <c r="B39" s="1"/>
      <c r="C39" s="7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R39" s="8"/>
      <c r="S39" s="54"/>
      <c r="T39" s="1"/>
      <c r="W39" s="49"/>
    </row>
    <row r="40" spans="2:23" ht="13.5" customHeight="1" x14ac:dyDescent="0.2">
      <c r="R40" s="8"/>
      <c r="S40" s="54"/>
      <c r="W40" s="49"/>
    </row>
    <row r="41" spans="2:23" ht="13.5" customHeight="1" x14ac:dyDescent="0.2">
      <c r="Q41" s="53"/>
      <c r="R41" s="8"/>
      <c r="S41" s="60"/>
      <c r="T41" s="60"/>
      <c r="W41" s="49"/>
    </row>
    <row r="42" spans="2:23" ht="11.25" customHeight="1" x14ac:dyDescent="0.2">
      <c r="W42" s="50"/>
    </row>
    <row r="43" spans="2:23" ht="18" customHeight="1" x14ac:dyDescent="0.2">
      <c r="W43" s="50"/>
    </row>
    <row r="44" spans="2:23" ht="13.5" customHeight="1" x14ac:dyDescent="0.2">
      <c r="W44" s="50"/>
    </row>
    <row r="45" spans="2:23" ht="13.5" customHeight="1" x14ac:dyDescent="0.2">
      <c r="W45" s="51"/>
    </row>
    <row r="46" spans="2:23" ht="19.5" customHeight="1" x14ac:dyDescent="0.2">
      <c r="W46" s="52"/>
    </row>
    <row r="47" spans="2:23" ht="13.5" customHeight="1" x14ac:dyDescent="0.2">
      <c r="W47" s="50"/>
    </row>
  </sheetData>
  <mergeCells count="53">
    <mergeCell ref="B22:G22"/>
    <mergeCell ref="J22:O22"/>
    <mergeCell ref="B23:G23"/>
    <mergeCell ref="B21:G21"/>
    <mergeCell ref="B16:G16"/>
    <mergeCell ref="J16:O16"/>
    <mergeCell ref="B17:G17"/>
    <mergeCell ref="J17:O17"/>
    <mergeCell ref="B18:G18"/>
    <mergeCell ref="J18:O18"/>
    <mergeCell ref="B20:G20"/>
    <mergeCell ref="J20:O20"/>
    <mergeCell ref="B19:G19"/>
    <mergeCell ref="J19:O19"/>
    <mergeCell ref="J21:O21"/>
    <mergeCell ref="J23:O23"/>
    <mergeCell ref="B14:G14"/>
    <mergeCell ref="J14:O14"/>
    <mergeCell ref="B15:G15"/>
    <mergeCell ref="J15:O15"/>
    <mergeCell ref="B13:G13"/>
    <mergeCell ref="B3:Q3"/>
    <mergeCell ref="B4:Q4"/>
    <mergeCell ref="B5:Q5"/>
    <mergeCell ref="B6:Q6"/>
    <mergeCell ref="B10:G10"/>
    <mergeCell ref="J10:O10"/>
    <mergeCell ref="B8:H8"/>
    <mergeCell ref="J8:Q8"/>
    <mergeCell ref="B9:G9"/>
    <mergeCell ref="J9:O9"/>
    <mergeCell ref="B11:G11"/>
    <mergeCell ref="J11:O11"/>
    <mergeCell ref="B12:G12"/>
    <mergeCell ref="J12:O12"/>
    <mergeCell ref="J13:O13"/>
    <mergeCell ref="B28:Q28"/>
    <mergeCell ref="B27:Q27"/>
    <mergeCell ref="B24:G24"/>
    <mergeCell ref="J24:O24"/>
    <mergeCell ref="B25:G25"/>
    <mergeCell ref="J25:O25"/>
    <mergeCell ref="F35:H35"/>
    <mergeCell ref="N35:O35"/>
    <mergeCell ref="M30:Q30"/>
    <mergeCell ref="M31:Q31"/>
    <mergeCell ref="M32:Q32"/>
    <mergeCell ref="H30:L30"/>
    <mergeCell ref="H31:L31"/>
    <mergeCell ref="H32:L32"/>
    <mergeCell ref="B30:F30"/>
    <mergeCell ref="B32:F32"/>
    <mergeCell ref="B31:F31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workbookViewId="0">
      <selection activeCell="B15" sqref="B15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0.140625" bestFit="1" customWidth="1"/>
    <col min="5" max="5" width="12" bestFit="1" customWidth="1"/>
    <col min="6" max="6" width="10.140625" bestFit="1" customWidth="1"/>
  </cols>
  <sheetData>
    <row r="1" spans="1:6" ht="13.5" thickBot="1" x14ac:dyDescent="0.25">
      <c r="A1" s="69"/>
      <c r="B1" s="69"/>
      <c r="C1" s="69"/>
      <c r="D1" s="69"/>
    </row>
    <row r="2" spans="1:6" x14ac:dyDescent="0.2">
      <c r="A2" s="69"/>
      <c r="B2" s="137" t="s">
        <v>39</v>
      </c>
      <c r="C2" s="138"/>
      <c r="D2" s="72"/>
      <c r="F2" s="54"/>
    </row>
    <row r="3" spans="1:6" ht="13.5" thickBot="1" x14ac:dyDescent="0.25">
      <c r="A3" s="69"/>
      <c r="B3" s="134"/>
      <c r="C3" s="136"/>
      <c r="D3" s="72"/>
      <c r="F3" s="54"/>
    </row>
    <row r="4" spans="1:6" ht="13.5" thickBot="1" x14ac:dyDescent="0.25">
      <c r="A4" s="69"/>
      <c r="B4" s="70" t="s">
        <v>4</v>
      </c>
      <c r="C4" s="71" t="s">
        <v>40</v>
      </c>
      <c r="D4" s="72"/>
      <c r="F4" s="54"/>
    </row>
    <row r="5" spans="1:6" x14ac:dyDescent="0.2">
      <c r="A5" s="69"/>
      <c r="B5" s="89" t="s">
        <v>25</v>
      </c>
      <c r="C5" s="90">
        <f>SUM(C7,C9)</f>
        <v>699495.67</v>
      </c>
      <c r="D5" s="72"/>
      <c r="F5" s="54"/>
    </row>
    <row r="6" spans="1:6" x14ac:dyDescent="0.2">
      <c r="A6" s="69"/>
      <c r="B6" s="76" t="s">
        <v>43</v>
      </c>
      <c r="C6" s="75"/>
      <c r="D6" s="69"/>
    </row>
    <row r="7" spans="1:6" x14ac:dyDescent="0.2">
      <c r="A7" s="69"/>
      <c r="B7" s="76" t="s">
        <v>42</v>
      </c>
      <c r="C7" s="77">
        <v>45071.1</v>
      </c>
      <c r="D7" s="72"/>
    </row>
    <row r="8" spans="1:6" x14ac:dyDescent="0.2">
      <c r="A8" s="69"/>
      <c r="B8" s="76" t="s">
        <v>49</v>
      </c>
      <c r="C8" s="75"/>
      <c r="D8" s="72"/>
    </row>
    <row r="9" spans="1:6" ht="13.5" thickBot="1" x14ac:dyDescent="0.25">
      <c r="A9" s="69"/>
      <c r="B9" s="78" t="s">
        <v>42</v>
      </c>
      <c r="C9" s="79">
        <f>95828.57+105897.33+156954.7+21026.71+219724.22+54993.04</f>
        <v>654424.57000000007</v>
      </c>
      <c r="D9" s="69"/>
    </row>
    <row r="10" spans="1:6" x14ac:dyDescent="0.2">
      <c r="A10" s="69"/>
      <c r="B10" s="133" t="s">
        <v>5</v>
      </c>
      <c r="C10" s="135"/>
      <c r="D10" s="69"/>
    </row>
    <row r="11" spans="1:6" ht="13.5" thickBot="1" x14ac:dyDescent="0.25">
      <c r="A11" s="69"/>
      <c r="B11" s="134"/>
      <c r="C11" s="136"/>
      <c r="D11" s="69"/>
    </row>
    <row r="12" spans="1:6" x14ac:dyDescent="0.2">
      <c r="A12" s="69"/>
      <c r="B12" s="73" t="s">
        <v>44</v>
      </c>
      <c r="C12" s="74">
        <f>SUM(C13:C22)</f>
        <v>36968.520000000004</v>
      </c>
      <c r="D12" s="69"/>
    </row>
    <row r="13" spans="1:6" x14ac:dyDescent="0.2">
      <c r="A13" s="69"/>
      <c r="B13" s="80">
        <v>44986</v>
      </c>
      <c r="C13" s="81">
        <v>1447</v>
      </c>
      <c r="D13" s="69"/>
    </row>
    <row r="14" spans="1:6" x14ac:dyDescent="0.2">
      <c r="A14" s="69"/>
      <c r="B14" s="80">
        <v>45017</v>
      </c>
      <c r="C14" s="81">
        <v>18418.439999999999</v>
      </c>
      <c r="D14" s="69"/>
    </row>
    <row r="15" spans="1:6" x14ac:dyDescent="0.2">
      <c r="A15" s="69"/>
      <c r="B15" s="80">
        <v>45047</v>
      </c>
      <c r="C15" s="81">
        <v>3972</v>
      </c>
      <c r="D15" s="69"/>
    </row>
    <row r="16" spans="1:6" x14ac:dyDescent="0.2">
      <c r="A16" s="69"/>
      <c r="B16" s="80">
        <v>45078</v>
      </c>
      <c r="C16" s="81">
        <v>1734.24</v>
      </c>
      <c r="D16" s="69"/>
    </row>
    <row r="17" spans="1:4" x14ac:dyDescent="0.2">
      <c r="A17" s="69"/>
      <c r="B17" s="80">
        <v>45108</v>
      </c>
      <c r="C17" s="81">
        <f>150+225.43</f>
        <v>375.43</v>
      </c>
      <c r="D17" s="69"/>
    </row>
    <row r="18" spans="1:4" x14ac:dyDescent="0.2">
      <c r="A18" s="69"/>
      <c r="B18" s="80">
        <v>45139</v>
      </c>
      <c r="C18" s="81">
        <v>10569.36</v>
      </c>
      <c r="D18" s="69"/>
    </row>
    <row r="19" spans="1:4" x14ac:dyDescent="0.2">
      <c r="A19" s="69"/>
      <c r="B19" s="80">
        <v>45170</v>
      </c>
      <c r="C19" s="81">
        <v>369.05</v>
      </c>
      <c r="D19" s="69"/>
    </row>
    <row r="20" spans="1:4" x14ac:dyDescent="0.2">
      <c r="A20" s="69"/>
      <c r="B20" s="80">
        <v>45200</v>
      </c>
      <c r="C20" s="81">
        <v>83</v>
      </c>
      <c r="D20" s="69"/>
    </row>
    <row r="21" spans="1:4" x14ac:dyDescent="0.2">
      <c r="A21" s="69"/>
      <c r="B21" s="80">
        <v>45231</v>
      </c>
      <c r="C21" s="81">
        <v>0</v>
      </c>
      <c r="D21" s="69"/>
    </row>
    <row r="22" spans="1:4" x14ac:dyDescent="0.2">
      <c r="A22" s="69"/>
      <c r="B22" s="80">
        <v>45261</v>
      </c>
      <c r="C22" s="81">
        <v>0</v>
      </c>
      <c r="D22" s="69"/>
    </row>
    <row r="23" spans="1:4" x14ac:dyDescent="0.2">
      <c r="A23" s="69"/>
      <c r="B23" s="82"/>
      <c r="C23" s="83"/>
      <c r="D23" s="69"/>
    </row>
    <row r="24" spans="1:4" x14ac:dyDescent="0.2">
      <c r="A24" s="69"/>
      <c r="B24" s="73" t="s">
        <v>45</v>
      </c>
      <c r="C24" s="74">
        <f>SUM(C25:C36)</f>
        <v>1438029.17</v>
      </c>
      <c r="D24" s="69"/>
    </row>
    <row r="25" spans="1:4" x14ac:dyDescent="0.2">
      <c r="A25" s="69"/>
      <c r="B25" s="80">
        <v>44927</v>
      </c>
      <c r="C25" s="77">
        <v>366394.74</v>
      </c>
      <c r="D25" s="69"/>
    </row>
    <row r="26" spans="1:4" x14ac:dyDescent="0.2">
      <c r="A26" s="69"/>
      <c r="B26" s="84">
        <v>44958</v>
      </c>
      <c r="C26" s="77">
        <v>51562.28</v>
      </c>
      <c r="D26" s="69"/>
    </row>
    <row r="27" spans="1:4" x14ac:dyDescent="0.2">
      <c r="A27" s="69"/>
      <c r="B27" s="84">
        <v>44986</v>
      </c>
      <c r="C27" s="77">
        <v>234751.69</v>
      </c>
      <c r="D27" s="69"/>
    </row>
    <row r="28" spans="1:4" x14ac:dyDescent="0.2">
      <c r="A28" s="69"/>
      <c r="B28" s="80">
        <v>45017</v>
      </c>
      <c r="C28" s="85">
        <v>362266.4</v>
      </c>
      <c r="D28" s="69"/>
    </row>
    <row r="29" spans="1:4" x14ac:dyDescent="0.2">
      <c r="A29" s="69"/>
      <c r="B29" s="80">
        <v>45047</v>
      </c>
      <c r="C29" s="86">
        <v>55397.35</v>
      </c>
      <c r="D29" s="69"/>
    </row>
    <row r="30" spans="1:4" x14ac:dyDescent="0.2">
      <c r="A30" s="69"/>
      <c r="B30" s="80">
        <v>45078</v>
      </c>
      <c r="C30" s="86">
        <f>121745.32</f>
        <v>121745.32</v>
      </c>
      <c r="D30" s="69"/>
    </row>
    <row r="31" spans="1:4" x14ac:dyDescent="0.2">
      <c r="A31" s="69"/>
      <c r="B31" s="80">
        <v>45108</v>
      </c>
      <c r="C31" s="81">
        <v>44430.86</v>
      </c>
      <c r="D31" s="69"/>
    </row>
    <row r="32" spans="1:4" x14ac:dyDescent="0.2">
      <c r="A32" s="69"/>
      <c r="B32" s="91" t="s">
        <v>53</v>
      </c>
      <c r="C32" s="81">
        <f>60787.25-300</f>
        <v>60487.25</v>
      </c>
      <c r="D32" s="69"/>
    </row>
    <row r="33" spans="1:5" x14ac:dyDescent="0.2">
      <c r="A33" s="69"/>
      <c r="B33" s="80">
        <v>45170</v>
      </c>
      <c r="C33" s="81">
        <v>40277.379999999997</v>
      </c>
      <c r="D33" s="69"/>
    </row>
    <row r="34" spans="1:5" x14ac:dyDescent="0.2">
      <c r="A34" s="69"/>
      <c r="B34" s="80">
        <v>45200</v>
      </c>
      <c r="C34" s="81">
        <v>100715.9</v>
      </c>
      <c r="D34" s="69"/>
    </row>
    <row r="35" spans="1:5" x14ac:dyDescent="0.2">
      <c r="A35" s="69"/>
      <c r="B35" s="80">
        <v>45231</v>
      </c>
      <c r="C35" s="81">
        <v>0</v>
      </c>
      <c r="D35" s="69"/>
    </row>
    <row r="36" spans="1:5" x14ac:dyDescent="0.2">
      <c r="A36" s="69"/>
      <c r="B36" s="80">
        <v>45261</v>
      </c>
      <c r="C36" s="81">
        <v>0</v>
      </c>
      <c r="D36" s="69"/>
    </row>
    <row r="37" spans="1:5" x14ac:dyDescent="0.2">
      <c r="A37" s="69"/>
      <c r="B37" s="80"/>
      <c r="C37" s="86"/>
      <c r="D37" s="69"/>
    </row>
    <row r="38" spans="1:5" x14ac:dyDescent="0.2">
      <c r="A38" s="69"/>
      <c r="B38" s="73" t="s">
        <v>36</v>
      </c>
      <c r="C38" s="74">
        <f>SUM(C39:C50)</f>
        <v>708838.54999999993</v>
      </c>
      <c r="D38" s="69"/>
    </row>
    <row r="39" spans="1:5" x14ac:dyDescent="0.2">
      <c r="A39" s="69"/>
      <c r="B39" s="80">
        <v>44927</v>
      </c>
      <c r="C39" s="77">
        <v>270566.17</v>
      </c>
      <c r="D39" s="69"/>
    </row>
    <row r="40" spans="1:5" x14ac:dyDescent="0.2">
      <c r="A40" s="69"/>
      <c r="B40" s="84">
        <v>44958</v>
      </c>
      <c r="C40" s="77">
        <v>30535.57</v>
      </c>
      <c r="D40" s="69"/>
    </row>
    <row r="41" spans="1:5" x14ac:dyDescent="0.2">
      <c r="A41" s="69"/>
      <c r="B41" s="84">
        <v>44986</v>
      </c>
      <c r="C41" s="77">
        <v>130301.36</v>
      </c>
      <c r="D41" s="69"/>
    </row>
    <row r="42" spans="1:5" x14ac:dyDescent="0.2">
      <c r="A42" s="69"/>
      <c r="B42" s="80">
        <v>45017</v>
      </c>
      <c r="C42" s="85">
        <v>223730.14</v>
      </c>
      <c r="D42" s="69"/>
    </row>
    <row r="43" spans="1:5" x14ac:dyDescent="0.2">
      <c r="A43" s="69"/>
      <c r="B43" s="80">
        <v>45047</v>
      </c>
      <c r="C43" s="85">
        <v>6948.32</v>
      </c>
      <c r="D43" s="69"/>
    </row>
    <row r="44" spans="1:5" x14ac:dyDescent="0.2">
      <c r="A44" s="69"/>
      <c r="B44" s="80">
        <v>45078</v>
      </c>
      <c r="C44" s="85">
        <v>982.66</v>
      </c>
      <c r="D44" s="69"/>
      <c r="E44" s="92"/>
    </row>
    <row r="45" spans="1:5" x14ac:dyDescent="0.2">
      <c r="A45" s="69"/>
      <c r="B45" s="80">
        <v>45108</v>
      </c>
      <c r="C45" s="81">
        <v>0</v>
      </c>
      <c r="D45" s="69"/>
      <c r="E45" s="93"/>
    </row>
    <row r="46" spans="1:5" x14ac:dyDescent="0.2">
      <c r="A46" s="69"/>
      <c r="B46" s="80">
        <v>45139</v>
      </c>
      <c r="C46" s="81">
        <v>16363.57</v>
      </c>
      <c r="D46" s="69"/>
      <c r="E46" s="93"/>
    </row>
    <row r="47" spans="1:5" x14ac:dyDescent="0.2">
      <c r="A47" s="69"/>
      <c r="B47" s="80">
        <v>45170</v>
      </c>
      <c r="C47" s="81">
        <v>2238.1999999999998</v>
      </c>
      <c r="D47" s="69"/>
      <c r="E47" s="93"/>
    </row>
    <row r="48" spans="1:5" x14ac:dyDescent="0.2">
      <c r="A48" s="69"/>
      <c r="B48" s="80">
        <v>45200</v>
      </c>
      <c r="C48" s="81">
        <v>27172.560000000001</v>
      </c>
      <c r="D48" s="69"/>
      <c r="E48" s="92"/>
    </row>
    <row r="49" spans="1:5" x14ac:dyDescent="0.2">
      <c r="A49" s="69"/>
      <c r="B49" s="80">
        <v>45231</v>
      </c>
      <c r="C49" s="81">
        <v>0</v>
      </c>
      <c r="D49" s="69"/>
    </row>
    <row r="50" spans="1:5" x14ac:dyDescent="0.2">
      <c r="A50" s="69"/>
      <c r="B50" s="80">
        <v>45261</v>
      </c>
      <c r="C50" s="81">
        <v>0</v>
      </c>
      <c r="D50" s="69"/>
    </row>
    <row r="51" spans="1:5" x14ac:dyDescent="0.2">
      <c r="A51" s="69"/>
      <c r="B51" s="80"/>
      <c r="C51" s="83"/>
      <c r="D51" s="69"/>
    </row>
    <row r="52" spans="1:5" x14ac:dyDescent="0.2">
      <c r="A52" s="69"/>
      <c r="B52" s="76" t="s">
        <v>46</v>
      </c>
      <c r="C52" s="74">
        <f>C12+C24-C38</f>
        <v>766159.14</v>
      </c>
      <c r="D52" s="69"/>
      <c r="E52" s="68"/>
    </row>
    <row r="53" spans="1:5" ht="13.5" thickBot="1" x14ac:dyDescent="0.25">
      <c r="A53" s="69"/>
      <c r="B53" s="87"/>
      <c r="C53" s="88"/>
      <c r="D53" s="69"/>
    </row>
    <row r="54" spans="1:5" x14ac:dyDescent="0.2">
      <c r="A54" s="69"/>
      <c r="B54" s="69"/>
      <c r="C54" s="69"/>
      <c r="D54" s="69"/>
    </row>
    <row r="55" spans="1:5" x14ac:dyDescent="0.2">
      <c r="A55" s="69"/>
      <c r="B55" s="69"/>
      <c r="C55" s="69"/>
      <c r="D55" s="69"/>
    </row>
    <row r="56" spans="1:5" x14ac:dyDescent="0.2">
      <c r="A56" s="69"/>
      <c r="B56" s="69"/>
      <c r="C56" s="69"/>
      <c r="D56" s="69"/>
    </row>
    <row r="57" spans="1:5" x14ac:dyDescent="0.2">
      <c r="A57" s="69"/>
      <c r="B57" s="69"/>
      <c r="C57" s="69"/>
      <c r="D57" s="69"/>
    </row>
    <row r="58" spans="1:5" x14ac:dyDescent="0.2">
      <c r="A58" s="69"/>
      <c r="B58" s="69"/>
      <c r="C58" s="69"/>
      <c r="D58" s="69"/>
    </row>
    <row r="59" spans="1:5" x14ac:dyDescent="0.2">
      <c r="A59" s="69"/>
      <c r="B59" s="69"/>
      <c r="C59" s="69"/>
      <c r="D59" s="69"/>
    </row>
  </sheetData>
  <mergeCells count="3">
    <mergeCell ref="B10:B11"/>
    <mergeCell ref="C10:C11"/>
    <mergeCell ref="B2:C3"/>
  </mergeCells>
  <pageMargins left="0.511811024" right="0.511811024" top="0.78740157499999996" bottom="0.78740157499999996" header="0.31496062000000002" footer="0.31496062000000002"/>
  <pageSetup paperSize="9" scale="6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</vt:lpstr>
      <vt:lpstr>Planilha2</vt:lpstr>
      <vt:lpstr>'Balancete Financeiro'!Area_de_impressao</vt:lpstr>
    </vt:vector>
  </TitlesOfParts>
  <Company>SMF - Secretaria de Finanças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Beatriz Gomes Godoy</cp:lastModifiedBy>
  <cp:revision/>
  <cp:lastPrinted>2023-11-21T17:15:27Z</cp:lastPrinted>
  <dcterms:created xsi:type="dcterms:W3CDTF">2016-06-01T16:19:15Z</dcterms:created>
  <dcterms:modified xsi:type="dcterms:W3CDTF">2023-11-21T17:15:33Z</dcterms:modified>
  <cp:contentStatus/>
</cp:coreProperties>
</file>